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70" windowHeight="8685" activeTab="0"/>
  </bookViews>
  <sheets>
    <sheet name="Sample Size Calculations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<sst xmlns="http://schemas.openxmlformats.org/spreadsheetml/2006/main" count="87" uniqueCount="60">
  <si>
    <t>Between-Group Difference:</t>
  </si>
  <si>
    <t>N for .05,80%:</t>
  </si>
  <si>
    <t>General Settings:</t>
  </si>
  <si>
    <t>Intermediate Quantities</t>
  </si>
  <si>
    <t>Alpha Level:</t>
  </si>
  <si>
    <t>Power:</t>
  </si>
  <si>
    <t>Mean of Group 1:</t>
  </si>
  <si>
    <t>Mean of Group 2:</t>
  </si>
  <si>
    <t>Within-Grp SD:</t>
  </si>
  <si>
    <t>Mean Difference:</t>
  </si>
  <si>
    <t>SD of Difference:</t>
  </si>
  <si>
    <t>Effect Size (Delta/Sigma):</t>
  </si>
  <si>
    <t>Effect Size (Difference in Rates):</t>
  </si>
  <si>
    <t>Average Rate:</t>
  </si>
  <si>
    <t>Correlation Test:</t>
  </si>
  <si>
    <t>Correlation Coefficient:</t>
  </si>
  <si>
    <t>Smallest Average:</t>
  </si>
  <si>
    <t>Largest Average:</t>
  </si>
  <si>
    <t>Within-Group SD:</t>
  </si>
  <si>
    <t>Effect Size (transformed r):</t>
  </si>
  <si>
    <t>Difference:</t>
  </si>
  <si>
    <t>(u=uniform, c=centered, e=extreme)</t>
  </si>
  <si>
    <t>Q:</t>
  </si>
  <si>
    <t>Unpaired t test:</t>
  </si>
  <si>
    <t>Paired t test:</t>
  </si>
  <si>
    <t>Comparison of Two Proportions:</t>
  </si>
  <si>
    <t>Fixed Proportion:</t>
  </si>
  <si>
    <t>Comparison of Proportion vs. Fixed Proportion:</t>
  </si>
  <si>
    <t>Comparison of Event Rates:</t>
  </si>
  <si>
    <t>Event Rate for Group 1:</t>
  </si>
  <si>
    <t>Event Rate for Group 2:</t>
  </si>
  <si>
    <t>Expected Events in Group 1:</t>
  </si>
  <si>
    <t>Expected Events in Group 2:</t>
  </si>
  <si>
    <t>Effect Size (Diff / Sqrt Adjusted Sum):</t>
  </si>
  <si>
    <t>Exposure for Grp 1 for 0.05,80%:</t>
  </si>
  <si>
    <t>AlphaBeta Adjustment Multiplier:</t>
  </si>
  <si>
    <t>Number of Groups (must be in range 2 to 10):</t>
  </si>
  <si>
    <t>Distrib of Intermediage Means</t>
  </si>
  <si>
    <t>u</t>
  </si>
  <si>
    <t>Groupsize Ratio Adjustment Multiplier:</t>
  </si>
  <si>
    <t>Survival: Log-Rank or Cox Regression:</t>
  </si>
  <si>
    <t>Detectable Hazard Ratio:</t>
  </si>
  <si>
    <t>Total Number of Events:</t>
  </si>
  <si>
    <t>Effect Size (Ln of HR):</t>
  </si>
  <si>
    <t>Groupsize Ratio: Group2 / Group1:</t>
  </si>
  <si>
    <t>Total Exposure Needed for Group 1:</t>
  </si>
  <si>
    <t>Total Exposure Needed for Group 2:</t>
  </si>
  <si>
    <t>Proportion for Group 1:</t>
  </si>
  <si>
    <t>Proportion for Group 2:</t>
  </si>
  <si>
    <t>Expected Attrition Rate:</t>
  </si>
  <si>
    <t>Attrition Multiplier:</t>
  </si>
  <si>
    <t># of Analyzable Subjects for Group 1:</t>
  </si>
  <si>
    <t># of Analyzable Subjects for Group 2:</t>
  </si>
  <si>
    <t>Total # of Analyzable Subjects (both groups):</t>
  </si>
  <si>
    <t>Total Required Enrollment:</t>
  </si>
  <si>
    <t># of Analyzable Subjects:</t>
  </si>
  <si>
    <t># of Analyzable Subjects for each group:</t>
  </si>
  <si>
    <t>1-way ANOVA (with equal-size groups):</t>
  </si>
  <si>
    <t>Total # of Analyzable Subjects (all groups):</t>
  </si>
  <si>
    <t>Postulated Proportion: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</si>
</sst>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#,##0.0"/>
  </numFmts>
  <fonts count="45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2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64" fontId="4" fillId="0" borderId="0" xfId="0" applyNumberFormat="1" applyFont="1" applyAlignment="1" applyProtection="1">
      <alignment horizontal="center"/>
      <protection locked="0"/>
    </xf>
    <xf numFmtId="9" fontId="4" fillId="0" borderId="0" xfId="59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2" fontId="4" fillId="0" borderId="0" xfId="0" applyNumberFormat="1" applyFont="1" applyAlignment="1" applyProtection="1">
      <alignment horizontal="center"/>
      <protection locked="0"/>
    </xf>
    <xf numFmtId="0" fontId="4" fillId="0" borderId="0" xfId="59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164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3" fontId="5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9" fontId="0" fillId="0" borderId="0" xfId="59" applyFont="1" applyAlignment="1" applyProtection="1">
      <alignment horizontal="right"/>
      <protection/>
    </xf>
    <xf numFmtId="0" fontId="0" fillId="0" borderId="0" xfId="59" applyNumberFormat="1" applyFont="1" applyAlignment="1" applyProtection="1">
      <alignment horizontal="center"/>
      <protection/>
    </xf>
    <xf numFmtId="9" fontId="0" fillId="0" borderId="0" xfId="59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164" fontId="0" fillId="0" borderId="0" xfId="0" applyNumberFormat="1" applyFont="1" applyAlignment="1" applyProtection="1">
      <alignment horizontal="right"/>
      <protection/>
    </xf>
    <xf numFmtId="2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168" fontId="5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164" fontId="0" fillId="0" borderId="0" xfId="0" applyNumberFormat="1" applyFont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44.8515625" style="9" bestFit="1" customWidth="1"/>
    <col min="2" max="2" width="12.00390625" style="7" bestFit="1" customWidth="1"/>
    <col min="3" max="3" width="33.421875" style="10" customWidth="1"/>
    <col min="4" max="4" width="9.7109375" style="7" customWidth="1"/>
    <col min="5" max="5" width="5.57421875" style="9" bestFit="1" customWidth="1"/>
    <col min="6" max="16384" width="9.140625" style="9" customWidth="1"/>
  </cols>
  <sheetData>
    <row r="1" spans="1:3" ht="12.75">
      <c r="A1" s="6" t="s">
        <v>2</v>
      </c>
      <c r="C1" s="8" t="s">
        <v>3</v>
      </c>
    </row>
    <row r="2" spans="1:2" ht="12.75">
      <c r="A2" s="8" t="s">
        <v>4</v>
      </c>
      <c r="B2" s="1">
        <v>0.05</v>
      </c>
    </row>
    <row r="3" spans="1:4" ht="12.75">
      <c r="A3" s="8" t="s">
        <v>5</v>
      </c>
      <c r="B3" s="2">
        <v>0.8</v>
      </c>
      <c r="C3" s="10" t="s">
        <v>35</v>
      </c>
      <c r="D3" s="11">
        <f>((NORMSINV(1-B2/2)+NORMSINV(B3))/(NORMSINV(1-0.05/2)+NORMSINV(0.8)))^2</f>
        <v>1</v>
      </c>
    </row>
    <row r="4" spans="1:4" ht="12.75">
      <c r="A4" s="8" t="s">
        <v>44</v>
      </c>
      <c r="B4" s="5">
        <v>1</v>
      </c>
      <c r="C4" s="12" t="s">
        <v>39</v>
      </c>
      <c r="D4" s="11">
        <f>(2+B4+1/B4)/4</f>
        <v>1</v>
      </c>
    </row>
    <row r="5" spans="1:4" ht="12.75">
      <c r="A5" s="8" t="s">
        <v>49</v>
      </c>
      <c r="B5" s="2">
        <v>0</v>
      </c>
      <c r="C5" s="12" t="s">
        <v>50</v>
      </c>
      <c r="D5" s="11">
        <f>1/(1-B5)</f>
        <v>1</v>
      </c>
    </row>
    <row r="7" ht="12.75">
      <c r="A7" s="6" t="s">
        <v>23</v>
      </c>
    </row>
    <row r="8" spans="1:4" ht="12.75">
      <c r="A8" s="8" t="s">
        <v>6</v>
      </c>
      <c r="B8" s="3">
        <v>0.5</v>
      </c>
      <c r="C8" s="10" t="s">
        <v>22</v>
      </c>
      <c r="D8" s="7">
        <v>15.71</v>
      </c>
    </row>
    <row r="9" spans="1:4" ht="12.75">
      <c r="A9" s="8" t="s">
        <v>7</v>
      </c>
      <c r="B9" s="3">
        <v>1.5</v>
      </c>
      <c r="C9" s="10" t="s">
        <v>0</v>
      </c>
      <c r="D9" s="7">
        <f>B9-B8</f>
        <v>1</v>
      </c>
    </row>
    <row r="10" spans="1:4" ht="12.75">
      <c r="A10" s="8" t="s">
        <v>8</v>
      </c>
      <c r="B10" s="3">
        <v>2</v>
      </c>
      <c r="C10" s="10" t="s">
        <v>11</v>
      </c>
      <c r="D10" s="7">
        <f>D9/B10</f>
        <v>0.5</v>
      </c>
    </row>
    <row r="11" spans="1:4" ht="12.75">
      <c r="A11" s="8" t="s">
        <v>51</v>
      </c>
      <c r="B11" s="13">
        <f>B13/(1+$B$4)</f>
        <v>62.84</v>
      </c>
      <c r="D11" s="14"/>
    </row>
    <row r="12" spans="1:2" ht="12.75">
      <c r="A12" s="8" t="s">
        <v>52</v>
      </c>
      <c r="B12" s="13">
        <f>B13*$B$4/(1+$B$4)</f>
        <v>62.84</v>
      </c>
    </row>
    <row r="13" spans="1:4" ht="12.75">
      <c r="A13" s="8" t="s">
        <v>53</v>
      </c>
      <c r="B13" s="13">
        <f>2*D13*$D$3*D4</f>
        <v>125.68</v>
      </c>
      <c r="C13" s="10" t="s">
        <v>1</v>
      </c>
      <c r="D13" s="14">
        <f>D8/D10^2</f>
        <v>62.84</v>
      </c>
    </row>
    <row r="14" spans="1:2" ht="12.75">
      <c r="A14" s="8" t="s">
        <v>54</v>
      </c>
      <c r="B14" s="13">
        <f>B13*D5</f>
        <v>125.68</v>
      </c>
    </row>
    <row r="16" ht="12.75">
      <c r="A16" s="15" t="s">
        <v>24</v>
      </c>
    </row>
    <row r="17" spans="1:4" ht="12.75">
      <c r="A17" s="8" t="s">
        <v>9</v>
      </c>
      <c r="B17" s="3">
        <v>1</v>
      </c>
      <c r="C17" s="10" t="s">
        <v>22</v>
      </c>
      <c r="D17" s="7">
        <v>7.85</v>
      </c>
    </row>
    <row r="18" spans="1:5" ht="12.75">
      <c r="A18" s="8" t="s">
        <v>10</v>
      </c>
      <c r="B18" s="3">
        <v>2.5</v>
      </c>
      <c r="C18" s="16" t="s">
        <v>11</v>
      </c>
      <c r="D18" s="17">
        <f>B17/B18</f>
        <v>0.4</v>
      </c>
      <c r="E18" s="18"/>
    </row>
    <row r="19" spans="1:5" ht="12.75">
      <c r="A19" s="8" t="s">
        <v>55</v>
      </c>
      <c r="B19" s="13">
        <f>D19*$D$3</f>
        <v>49.062499999999986</v>
      </c>
      <c r="C19" s="10" t="s">
        <v>1</v>
      </c>
      <c r="D19" s="14">
        <f>D17/D18^2</f>
        <v>49.062499999999986</v>
      </c>
      <c r="E19" s="19"/>
    </row>
    <row r="20" spans="1:5" ht="12.75">
      <c r="A20" s="8" t="s">
        <v>54</v>
      </c>
      <c r="B20" s="13">
        <f>B19*D5</f>
        <v>49.062499999999986</v>
      </c>
      <c r="D20" s="14"/>
      <c r="E20" s="19"/>
    </row>
    <row r="21" spans="2:5" ht="12.75">
      <c r="B21" s="11"/>
      <c r="C21" s="20"/>
      <c r="D21" s="11"/>
      <c r="E21" s="19"/>
    </row>
    <row r="22" spans="1:5" ht="12.75">
      <c r="A22" s="15" t="s">
        <v>25</v>
      </c>
      <c r="B22" s="11"/>
      <c r="C22" s="10" t="s">
        <v>22</v>
      </c>
      <c r="D22" s="7">
        <v>15.7</v>
      </c>
      <c r="E22" s="19"/>
    </row>
    <row r="23" spans="1:5" ht="12.75">
      <c r="A23" s="8" t="s">
        <v>47</v>
      </c>
      <c r="B23" s="1">
        <v>0.4</v>
      </c>
      <c r="C23" s="20" t="s">
        <v>13</v>
      </c>
      <c r="D23" s="11">
        <f>AVERAGE(B23:B24)</f>
        <v>0.47500000000000003</v>
      </c>
      <c r="E23" s="19"/>
    </row>
    <row r="24" spans="1:5" ht="12.75">
      <c r="A24" s="8" t="s">
        <v>48</v>
      </c>
      <c r="B24" s="1">
        <v>0.55</v>
      </c>
      <c r="C24" s="20" t="s">
        <v>12</v>
      </c>
      <c r="D24" s="11">
        <f>B24-B23</f>
        <v>0.15000000000000002</v>
      </c>
      <c r="E24" s="19"/>
    </row>
    <row r="25" spans="1:5" ht="12.75">
      <c r="A25" s="8" t="s">
        <v>51</v>
      </c>
      <c r="B25" s="13">
        <f>B27/(1+$B$4)</f>
        <v>187.3416666666666</v>
      </c>
      <c r="D25" s="14"/>
      <c r="E25" s="19"/>
    </row>
    <row r="26" spans="1:5" ht="12.75">
      <c r="A26" s="8" t="s">
        <v>52</v>
      </c>
      <c r="B26" s="13">
        <f>B27*$B$4/(1+$B$4)</f>
        <v>187.3416666666666</v>
      </c>
      <c r="D26" s="14"/>
      <c r="E26" s="19"/>
    </row>
    <row r="27" spans="1:5" ht="12.75">
      <c r="A27" s="8" t="s">
        <v>53</v>
      </c>
      <c r="B27" s="13">
        <f>2*$D$3*(D27+2/ABS(B23-B24))</f>
        <v>374.6833333333332</v>
      </c>
      <c r="C27" s="10" t="s">
        <v>1</v>
      </c>
      <c r="D27" s="14">
        <f>D22*D23*(1-D23)/D24^2</f>
        <v>174.00833333333327</v>
      </c>
      <c r="E27" s="19"/>
    </row>
    <row r="28" spans="1:5" ht="12.75">
      <c r="A28" s="8" t="s">
        <v>54</v>
      </c>
      <c r="B28" s="13">
        <f>B27*D5</f>
        <v>374.6833333333332</v>
      </c>
      <c r="C28" s="20"/>
      <c r="D28" s="11"/>
      <c r="E28" s="19"/>
    </row>
    <row r="30" spans="1:4" ht="12.75">
      <c r="A30" s="15" t="s">
        <v>27</v>
      </c>
      <c r="C30" s="10" t="s">
        <v>22</v>
      </c>
      <c r="D30" s="7">
        <v>7.84</v>
      </c>
    </row>
    <row r="31" spans="1:5" ht="12.75">
      <c r="A31" s="8" t="s">
        <v>59</v>
      </c>
      <c r="B31" s="1">
        <v>0.5</v>
      </c>
      <c r="C31" s="20" t="s">
        <v>13</v>
      </c>
      <c r="D31" s="11">
        <f>AVERAGE(B31:B32)</f>
        <v>0.525</v>
      </c>
      <c r="E31" s="19"/>
    </row>
    <row r="32" spans="1:5" ht="12.75">
      <c r="A32" s="8" t="s">
        <v>26</v>
      </c>
      <c r="B32" s="1">
        <v>0.55</v>
      </c>
      <c r="C32" s="20" t="s">
        <v>12</v>
      </c>
      <c r="D32" s="11">
        <f>B32-B31</f>
        <v>0.050000000000000044</v>
      </c>
      <c r="E32" s="19"/>
    </row>
    <row r="33" spans="1:5" ht="12.75">
      <c r="A33" s="8" t="s">
        <v>55</v>
      </c>
      <c r="B33" s="13">
        <f>D33*$D$3</f>
        <v>782.0399999999986</v>
      </c>
      <c r="C33" s="10" t="s">
        <v>1</v>
      </c>
      <c r="D33" s="14">
        <f>D30*D31*(1-D31)/D32^2</f>
        <v>782.0399999999986</v>
      </c>
      <c r="E33" s="19"/>
    </row>
    <row r="34" spans="1:5" ht="12.75">
      <c r="A34" s="8" t="s">
        <v>54</v>
      </c>
      <c r="B34" s="13">
        <f>B33*D5</f>
        <v>782.0399999999986</v>
      </c>
      <c r="D34" s="14"/>
      <c r="E34" s="19"/>
    </row>
    <row r="36" spans="1:5" ht="12.75">
      <c r="A36" s="15" t="s">
        <v>14</v>
      </c>
      <c r="B36" s="11"/>
      <c r="C36" s="10" t="s">
        <v>22</v>
      </c>
      <c r="D36" s="11">
        <v>7.85</v>
      </c>
      <c r="E36" s="19"/>
    </row>
    <row r="37" spans="1:5" ht="12.75">
      <c r="A37" s="8" t="s">
        <v>15</v>
      </c>
      <c r="B37" s="1">
        <v>0.3</v>
      </c>
      <c r="C37" s="20" t="s">
        <v>19</v>
      </c>
      <c r="D37" s="11">
        <f>ABS(LN((1+B37)/(1-B37))/2)</f>
        <v>0.3095196042031118</v>
      </c>
      <c r="E37" s="19"/>
    </row>
    <row r="38" spans="1:5" ht="12.75">
      <c r="A38" s="8" t="s">
        <v>55</v>
      </c>
      <c r="B38" s="13">
        <f>D38*$D$3</f>
        <v>81.93950462054961</v>
      </c>
      <c r="C38" s="10" t="s">
        <v>1</v>
      </c>
      <c r="D38" s="14">
        <f>D36/D37^2</f>
        <v>81.93950462054961</v>
      </c>
      <c r="E38" s="19"/>
    </row>
    <row r="39" spans="1:5" ht="12.75">
      <c r="A39" s="8" t="s">
        <v>54</v>
      </c>
      <c r="B39" s="13">
        <f>B38*D5</f>
        <v>81.93950462054961</v>
      </c>
      <c r="D39" s="14"/>
      <c r="E39" s="19"/>
    </row>
    <row r="40" spans="2:5" ht="12.75">
      <c r="B40" s="11"/>
      <c r="C40" s="20"/>
      <c r="D40" s="11"/>
      <c r="E40" s="19"/>
    </row>
    <row r="41" spans="1:5" ht="12.75">
      <c r="A41" s="6" t="s">
        <v>57</v>
      </c>
      <c r="B41" s="11"/>
      <c r="C41" s="10" t="s">
        <v>22</v>
      </c>
      <c r="D41" s="21">
        <f>IF(UPPER(LEFT(B43,1))="U",54.72*(B42-1)/(1+0.835*B42^1.57),IF(UPPER(LEFT(B43,1))="C",(2163*B42-1550)^0.3475,IF(MOD(B42,2)=1,2.23+32.9/B42^0.9,-4.26+26.35/B42^0.4)))</f>
        <v>19.634658112522125</v>
      </c>
      <c r="E41" s="19"/>
    </row>
    <row r="42" spans="1:4" ht="12.75">
      <c r="A42" s="8" t="s">
        <v>36</v>
      </c>
      <c r="B42" s="3">
        <v>4</v>
      </c>
      <c r="C42" s="9"/>
      <c r="D42" s="9"/>
    </row>
    <row r="43" spans="1:3" ht="12.75">
      <c r="A43" s="8" t="s">
        <v>37</v>
      </c>
      <c r="B43" s="3" t="s">
        <v>38</v>
      </c>
      <c r="C43" s="22" t="s">
        <v>21</v>
      </c>
    </row>
    <row r="44" spans="1:2" ht="12.75">
      <c r="A44" s="8" t="s">
        <v>16</v>
      </c>
      <c r="B44" s="3">
        <v>0.5</v>
      </c>
    </row>
    <row r="45" spans="1:4" ht="12.75">
      <c r="A45" s="8" t="s">
        <v>17</v>
      </c>
      <c r="B45" s="4">
        <v>2.5</v>
      </c>
      <c r="C45" s="10" t="s">
        <v>20</v>
      </c>
      <c r="D45" s="7">
        <f>B45-B44</f>
        <v>2</v>
      </c>
    </row>
    <row r="46" spans="1:4" ht="12.75">
      <c r="A46" s="8" t="s">
        <v>18</v>
      </c>
      <c r="B46" s="4">
        <v>2</v>
      </c>
      <c r="C46" s="10" t="s">
        <v>11</v>
      </c>
      <c r="D46" s="7">
        <f>D45/B46</f>
        <v>1</v>
      </c>
    </row>
    <row r="47" spans="1:4" ht="12.75">
      <c r="A47" s="8" t="s">
        <v>56</v>
      </c>
      <c r="B47" s="13">
        <f>D47*$D$3</f>
        <v>19.634658112522125</v>
      </c>
      <c r="C47" s="10" t="s">
        <v>1</v>
      </c>
      <c r="D47" s="14">
        <f>D41/D46^2</f>
        <v>19.634658112522125</v>
      </c>
    </row>
    <row r="48" spans="1:4" ht="12.75">
      <c r="A48" s="8" t="s">
        <v>58</v>
      </c>
      <c r="B48" s="13">
        <f>B47*B42</f>
        <v>78.5386324500885</v>
      </c>
      <c r="D48" s="14"/>
    </row>
    <row r="49" spans="1:4" ht="12.75">
      <c r="A49" s="8" t="s">
        <v>54</v>
      </c>
      <c r="B49" s="13">
        <f>B48*D5</f>
        <v>78.5386324500885</v>
      </c>
      <c r="D49" s="14"/>
    </row>
    <row r="51" spans="1:4" ht="12.75">
      <c r="A51" s="15" t="s">
        <v>28</v>
      </c>
      <c r="B51" s="23"/>
      <c r="C51" s="10" t="s">
        <v>22</v>
      </c>
      <c r="D51" s="7">
        <v>7.856</v>
      </c>
    </row>
    <row r="52" spans="1:4" ht="12.75">
      <c r="A52" s="24" t="s">
        <v>29</v>
      </c>
      <c r="B52" s="3">
        <v>0.01</v>
      </c>
      <c r="C52" s="9"/>
      <c r="D52" s="9"/>
    </row>
    <row r="53" spans="1:3" ht="12.75">
      <c r="A53" s="24" t="s">
        <v>30</v>
      </c>
      <c r="B53" s="3">
        <v>0.0125</v>
      </c>
      <c r="C53" s="25"/>
    </row>
    <row r="54" spans="1:4" ht="12.75">
      <c r="A54" s="24" t="s">
        <v>45</v>
      </c>
      <c r="B54" s="26">
        <f>D55*$D$3</f>
        <v>28281.599999999988</v>
      </c>
      <c r="C54" s="10" t="s">
        <v>33</v>
      </c>
      <c r="D54" s="11">
        <f>ABS(B52-B53)/SQRT(B52+B53/B4)</f>
        <v>0.01666666666666667</v>
      </c>
    </row>
    <row r="55" spans="1:4" ht="12.75">
      <c r="A55" s="24" t="s">
        <v>46</v>
      </c>
      <c r="B55" s="26">
        <f>B54*B4</f>
        <v>28281.599999999988</v>
      </c>
      <c r="C55" s="10" t="s">
        <v>34</v>
      </c>
      <c r="D55" s="27">
        <f>D51/D54^2</f>
        <v>28281.599999999988</v>
      </c>
    </row>
    <row r="56" spans="1:3" ht="12.75">
      <c r="A56" s="24" t="s">
        <v>31</v>
      </c>
      <c r="B56" s="26">
        <f>B52*B54</f>
        <v>282.81599999999986</v>
      </c>
      <c r="C56" s="28"/>
    </row>
    <row r="57" spans="1:2" ht="12.75">
      <c r="A57" s="24" t="s">
        <v>32</v>
      </c>
      <c r="B57" s="26">
        <f>B53*B55</f>
        <v>353.51999999999987</v>
      </c>
    </row>
    <row r="59" spans="1:4" ht="12.75">
      <c r="A59" s="6" t="s">
        <v>40</v>
      </c>
      <c r="C59" s="10" t="s">
        <v>22</v>
      </c>
      <c r="D59" s="7">
        <v>31.4</v>
      </c>
    </row>
    <row r="60" spans="1:4" ht="12.75">
      <c r="A60" s="8" t="s">
        <v>41</v>
      </c>
      <c r="B60" s="3">
        <v>1.5</v>
      </c>
      <c r="C60" s="29" t="s">
        <v>43</v>
      </c>
      <c r="D60" s="11">
        <f>LN(B60)</f>
        <v>0.4054651081081644</v>
      </c>
    </row>
    <row r="61" spans="1:4" ht="12.75">
      <c r="A61" s="8" t="s">
        <v>42</v>
      </c>
      <c r="B61" s="13">
        <f>D61*D3*D4</f>
        <v>190.9952969318412</v>
      </c>
      <c r="C61" s="10" t="s">
        <v>1</v>
      </c>
      <c r="D61" s="11">
        <f>D59/D60^2</f>
        <v>190.9952969318412</v>
      </c>
    </row>
  </sheetData>
  <sheetProtection sheet="1" objects="1" scenarios="1"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John C. Pezzullo</cp:lastModifiedBy>
  <dcterms:created xsi:type="dcterms:W3CDTF">2003-10-04T19:57:10Z</dcterms:created>
  <dcterms:modified xsi:type="dcterms:W3CDTF">2013-05-24T13:49:14Z</dcterms:modified>
  <cp:category/>
  <cp:version/>
  <cp:contentType/>
  <cp:contentStatus/>
</cp:coreProperties>
</file>